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7740"/>
  </bookViews>
  <sheets>
    <sheet name="JULIO DE 2016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H62" i="2"/>
  <c r="N62" i="2" s="1"/>
  <c r="O62" i="2" s="1"/>
  <c r="M61" i="2"/>
  <c r="L61" i="2"/>
  <c r="K61" i="2"/>
  <c r="I61" i="2"/>
  <c r="H61" i="2"/>
  <c r="N61" i="2" s="1"/>
  <c r="O61" i="2" s="1"/>
  <c r="K60" i="2"/>
  <c r="I60" i="2"/>
  <c r="M60" i="2" s="1"/>
  <c r="H60" i="2"/>
  <c r="I59" i="2"/>
  <c r="H59" i="2"/>
  <c r="M58" i="2"/>
  <c r="I58" i="2"/>
  <c r="K58" i="2" s="1"/>
  <c r="H58" i="2"/>
  <c r="N58" i="2" s="1"/>
  <c r="O58" i="2" s="1"/>
  <c r="M57" i="2"/>
  <c r="L57" i="2"/>
  <c r="K57" i="2"/>
  <c r="I57" i="2"/>
  <c r="H57" i="2"/>
  <c r="N57" i="2" s="1"/>
  <c r="O57" i="2" s="1"/>
  <c r="M56" i="2"/>
  <c r="K56" i="2"/>
  <c r="L56" i="2" s="1"/>
  <c r="H56" i="2"/>
  <c r="N56" i="2" s="1"/>
  <c r="O56" i="2" s="1"/>
  <c r="M55" i="2"/>
  <c r="I55" i="2"/>
  <c r="K55" i="2" s="1"/>
  <c r="H55" i="2"/>
  <c r="M54" i="2"/>
  <c r="L54" i="2"/>
  <c r="K54" i="2"/>
  <c r="H54" i="2"/>
  <c r="N54" i="2" s="1"/>
  <c r="O54" i="2" s="1"/>
  <c r="I53" i="2"/>
  <c r="H53" i="2"/>
  <c r="J52" i="2"/>
  <c r="J63" i="2" s="1"/>
  <c r="F52" i="2"/>
  <c r="E52" i="2"/>
  <c r="C52" i="2"/>
  <c r="C63" i="2" s="1"/>
  <c r="O51" i="2"/>
  <c r="M51" i="2"/>
  <c r="L51" i="2"/>
  <c r="K51" i="2"/>
  <c r="H51" i="2"/>
  <c r="N51" i="2" s="1"/>
  <c r="M50" i="2"/>
  <c r="I50" i="2"/>
  <c r="I47" i="2" s="1"/>
  <c r="H50" i="2"/>
  <c r="M49" i="2"/>
  <c r="L49" i="2"/>
  <c r="K49" i="2"/>
  <c r="I49" i="2"/>
  <c r="H49" i="2"/>
  <c r="N49" i="2" s="1"/>
  <c r="O49" i="2" s="1"/>
  <c r="K48" i="2"/>
  <c r="I48" i="2"/>
  <c r="M48" i="2" s="1"/>
  <c r="H48" i="2"/>
  <c r="J47" i="2"/>
  <c r="M47" i="2" s="1"/>
  <c r="G47" i="2"/>
  <c r="G63" i="2" s="1"/>
  <c r="F47" i="2"/>
  <c r="E47" i="2"/>
  <c r="C47" i="2"/>
  <c r="N46" i="2"/>
  <c r="O46" i="2" s="1"/>
  <c r="M46" i="2"/>
  <c r="K46" i="2"/>
  <c r="H46" i="2"/>
  <c r="M45" i="2"/>
  <c r="L45" i="2"/>
  <c r="K45" i="2"/>
  <c r="H45" i="2"/>
  <c r="N45" i="2" s="1"/>
  <c r="O45" i="2" s="1"/>
  <c r="N44" i="2"/>
  <c r="O44" i="2" s="1"/>
  <c r="M44" i="2"/>
  <c r="K44" i="2"/>
  <c r="H44" i="2"/>
  <c r="M43" i="2"/>
  <c r="L43" i="2"/>
  <c r="K43" i="2"/>
  <c r="I43" i="2"/>
  <c r="H43" i="2"/>
  <c r="N43" i="2" s="1"/>
  <c r="O43" i="2" s="1"/>
  <c r="M42" i="2"/>
  <c r="K42" i="2"/>
  <c r="L42" i="2" s="1"/>
  <c r="H42" i="2"/>
  <c r="N42" i="2" s="1"/>
  <c r="O42" i="2" s="1"/>
  <c r="M41" i="2"/>
  <c r="I41" i="2"/>
  <c r="K41" i="2" s="1"/>
  <c r="H41" i="2"/>
  <c r="N41" i="2" s="1"/>
  <c r="O41" i="2" s="1"/>
  <c r="M40" i="2"/>
  <c r="L40" i="2"/>
  <c r="K40" i="2"/>
  <c r="I40" i="2"/>
  <c r="H40" i="2"/>
  <c r="N40" i="2" s="1"/>
  <c r="O40" i="2" s="1"/>
  <c r="M39" i="2"/>
  <c r="K39" i="2"/>
  <c r="L39" i="2" s="1"/>
  <c r="H39" i="2"/>
  <c r="N39" i="2" s="1"/>
  <c r="O39" i="2" s="1"/>
  <c r="M38" i="2"/>
  <c r="L38" i="2"/>
  <c r="K38" i="2"/>
  <c r="I38" i="2"/>
  <c r="H38" i="2"/>
  <c r="N38" i="2" s="1"/>
  <c r="K37" i="2"/>
  <c r="I37" i="2"/>
  <c r="M37" i="2" s="1"/>
  <c r="H37" i="2"/>
  <c r="I36" i="2"/>
  <c r="H36" i="2"/>
  <c r="M35" i="2"/>
  <c r="I35" i="2"/>
  <c r="K35" i="2" s="1"/>
  <c r="H35" i="2"/>
  <c r="N35" i="2" s="1"/>
  <c r="O35" i="2" s="1"/>
  <c r="M34" i="2"/>
  <c r="K34" i="2"/>
  <c r="I34" i="2"/>
  <c r="H34" i="2"/>
  <c r="N34" i="2" s="1"/>
  <c r="O34" i="2" s="1"/>
  <c r="I33" i="2"/>
  <c r="H33" i="2"/>
  <c r="M32" i="2"/>
  <c r="L32" i="2"/>
  <c r="K32" i="2"/>
  <c r="I32" i="2"/>
  <c r="H32" i="2"/>
  <c r="N32" i="2" s="1"/>
  <c r="K31" i="2"/>
  <c r="I31" i="2"/>
  <c r="M31" i="2" s="1"/>
  <c r="F31" i="2"/>
  <c r="F30" i="2" s="1"/>
  <c r="J30" i="2"/>
  <c r="G30" i="2"/>
  <c r="E30" i="2"/>
  <c r="C30" i="2"/>
  <c r="M29" i="2"/>
  <c r="L29" i="2"/>
  <c r="K29" i="2"/>
  <c r="H29" i="2"/>
  <c r="N28" i="2"/>
  <c r="O28" i="2" s="1"/>
  <c r="M28" i="2"/>
  <c r="K28" i="2"/>
  <c r="H28" i="2"/>
  <c r="L28" i="2" s="1"/>
  <c r="O27" i="2"/>
  <c r="L27" i="2"/>
  <c r="K27" i="2"/>
  <c r="N27" i="2" s="1"/>
  <c r="I27" i="2"/>
  <c r="M27" i="2" s="1"/>
  <c r="H27" i="2"/>
  <c r="I26" i="2"/>
  <c r="K26" i="2" s="1"/>
  <c r="H26" i="2"/>
  <c r="M25" i="2"/>
  <c r="K25" i="2"/>
  <c r="H25" i="2"/>
  <c r="L25" i="2" s="1"/>
  <c r="J24" i="2"/>
  <c r="G24" i="2"/>
  <c r="F24" i="2"/>
  <c r="E24" i="2"/>
  <c r="C24" i="2"/>
  <c r="M23" i="2"/>
  <c r="L23" i="2"/>
  <c r="K23" i="2"/>
  <c r="H23" i="2"/>
  <c r="N22" i="2"/>
  <c r="O22" i="2" s="1"/>
  <c r="M22" i="2"/>
  <c r="K22" i="2"/>
  <c r="H22" i="2"/>
  <c r="O21" i="2"/>
  <c r="L21" i="2"/>
  <c r="K21" i="2"/>
  <c r="N21" i="2" s="1"/>
  <c r="I21" i="2"/>
  <c r="M21" i="2" s="1"/>
  <c r="H21" i="2"/>
  <c r="I20" i="2"/>
  <c r="M20" i="2" s="1"/>
  <c r="M19" i="2" s="1"/>
  <c r="H20" i="2"/>
  <c r="J19" i="2"/>
  <c r="I19" i="2"/>
  <c r="G19" i="2"/>
  <c r="F19" i="2"/>
  <c r="E19" i="2"/>
  <c r="E63" i="2" s="1"/>
  <c r="C19" i="2"/>
  <c r="N18" i="2"/>
  <c r="O18" i="2" s="1"/>
  <c r="M18" i="2"/>
  <c r="L18" i="2"/>
  <c r="H18" i="2"/>
  <c r="I17" i="2"/>
  <c r="M17" i="2" s="1"/>
  <c r="H17" i="2"/>
  <c r="I16" i="2"/>
  <c r="K16" i="2" s="1"/>
  <c r="L16" i="2" s="1"/>
  <c r="H16" i="2"/>
  <c r="N16" i="2" s="1"/>
  <c r="O16" i="2" s="1"/>
  <c r="M15" i="2"/>
  <c r="L15" i="2"/>
  <c r="K15" i="2"/>
  <c r="I15" i="2"/>
  <c r="H15" i="2"/>
  <c r="N15" i="2" s="1"/>
  <c r="O15" i="2" s="1"/>
  <c r="O14" i="2"/>
  <c r="L14" i="2"/>
  <c r="K14" i="2"/>
  <c r="N14" i="2" s="1"/>
  <c r="I14" i="2"/>
  <c r="M14" i="2" s="1"/>
  <c r="H14" i="2"/>
  <c r="I13" i="2"/>
  <c r="M13" i="2" s="1"/>
  <c r="H13" i="2"/>
  <c r="I12" i="2"/>
  <c r="K12" i="2" s="1"/>
  <c r="H12" i="2"/>
  <c r="N12" i="2" s="1"/>
  <c r="O12" i="2" s="1"/>
  <c r="M11" i="2"/>
  <c r="K11" i="2"/>
  <c r="I11" i="2"/>
  <c r="H11" i="2"/>
  <c r="N11" i="2" s="1"/>
  <c r="O11" i="2" s="1"/>
  <c r="M10" i="2"/>
  <c r="L10" i="2"/>
  <c r="K10" i="2"/>
  <c r="H10" i="2"/>
  <c r="N9" i="2"/>
  <c r="M9" i="2"/>
  <c r="I9" i="2"/>
  <c r="K9" i="2" s="1"/>
  <c r="H9" i="2"/>
  <c r="J8" i="2"/>
  <c r="G8" i="2"/>
  <c r="F8" i="2"/>
  <c r="E8" i="2"/>
  <c r="D8" i="2"/>
  <c r="C8" i="2"/>
  <c r="L26" i="2" l="1"/>
  <c r="N26" i="2"/>
  <c r="O26" i="2" s="1"/>
  <c r="K24" i="2"/>
  <c r="L24" i="2" s="1"/>
  <c r="M8" i="2"/>
  <c r="L12" i="2"/>
  <c r="M16" i="2"/>
  <c r="M36" i="2"/>
  <c r="K36" i="2"/>
  <c r="N48" i="2"/>
  <c r="L48" i="2"/>
  <c r="K47" i="2"/>
  <c r="H52" i="2"/>
  <c r="N55" i="2"/>
  <c r="O55" i="2" s="1"/>
  <c r="M59" i="2"/>
  <c r="K59" i="2"/>
  <c r="N60" i="2"/>
  <c r="O60" i="2" s="1"/>
  <c r="L60" i="2"/>
  <c r="I8" i="2"/>
  <c r="N10" i="2"/>
  <c r="O10" i="2" s="1"/>
  <c r="L11" i="2"/>
  <c r="M12" i="2"/>
  <c r="K13" i="2"/>
  <c r="K20" i="2"/>
  <c r="L22" i="2"/>
  <c r="H19" i="2"/>
  <c r="N23" i="2"/>
  <c r="O23" i="2" s="1"/>
  <c r="N29" i="2"/>
  <c r="O29" i="2" s="1"/>
  <c r="L35" i="2"/>
  <c r="L41" i="2"/>
  <c r="L44" i="2"/>
  <c r="L46" i="2"/>
  <c r="L55" i="2"/>
  <c r="L58" i="2"/>
  <c r="M24" i="2"/>
  <c r="G66" i="2"/>
  <c r="H8" i="2"/>
  <c r="O9" i="2"/>
  <c r="K17" i="2"/>
  <c r="M26" i="2"/>
  <c r="I24" i="2"/>
  <c r="N37" i="2"/>
  <c r="O37" i="2" s="1"/>
  <c r="L37" i="2"/>
  <c r="L62" i="2"/>
  <c r="L9" i="2"/>
  <c r="K8" i="2"/>
  <c r="L8" i="2" s="1"/>
  <c r="H24" i="2"/>
  <c r="N25" i="2"/>
  <c r="M33" i="2"/>
  <c r="M30" i="2" s="1"/>
  <c r="K33" i="2"/>
  <c r="F63" i="2"/>
  <c r="I52" i="2"/>
  <c r="M53" i="2"/>
  <c r="K53" i="2"/>
  <c r="I30" i="2"/>
  <c r="H31" i="2"/>
  <c r="H47" i="2"/>
  <c r="K50" i="2"/>
  <c r="L50" i="2" s="1"/>
  <c r="L20" i="2" l="1"/>
  <c r="K19" i="2"/>
  <c r="L19" i="2" s="1"/>
  <c r="N20" i="2"/>
  <c r="L47" i="2"/>
  <c r="N31" i="2"/>
  <c r="H30" i="2"/>
  <c r="K52" i="2"/>
  <c r="I63" i="2"/>
  <c r="M52" i="2"/>
  <c r="M63" i="2" s="1"/>
  <c r="L31" i="2"/>
  <c r="L13" i="2"/>
  <c r="N13" i="2"/>
  <c r="N24" i="2"/>
  <c r="O24" i="2" s="1"/>
  <c r="O25" i="2"/>
  <c r="H63" i="2"/>
  <c r="O48" i="2"/>
  <c r="L59" i="2"/>
  <c r="N59" i="2"/>
  <c r="O59" i="2" s="1"/>
  <c r="L53" i="2"/>
  <c r="N53" i="2"/>
  <c r="L33" i="2"/>
  <c r="K30" i="2"/>
  <c r="L30" i="2" s="1"/>
  <c r="N33" i="2"/>
  <c r="O33" i="2" s="1"/>
  <c r="L17" i="2"/>
  <c r="N17" i="2"/>
  <c r="O17" i="2" s="1"/>
  <c r="L36" i="2"/>
  <c r="N36" i="2"/>
  <c r="O36" i="2" s="1"/>
  <c r="N50" i="2"/>
  <c r="N47" i="2" s="1"/>
  <c r="O47" i="2" s="1"/>
  <c r="L52" i="2" l="1"/>
  <c r="K63" i="2"/>
  <c r="L63" i="2" s="1"/>
  <c r="O13" i="2"/>
  <c r="N8" i="2"/>
  <c r="O8" i="2" s="1"/>
  <c r="N19" i="2"/>
  <c r="O19" i="2" s="1"/>
  <c r="O20" i="2"/>
  <c r="O53" i="2"/>
  <c r="N52" i="2"/>
  <c r="N30" i="2"/>
  <c r="O30" i="2" s="1"/>
  <c r="O31" i="2"/>
  <c r="O52" i="2" l="1"/>
  <c r="N63" i="2"/>
  <c r="O63" i="2" s="1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<sst xmlns="http://schemas.openxmlformats.org/spreadsheetml/2006/main" count="130" uniqueCount="119">
  <si>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</si>
  <si>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</si>
  <si>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JULIO 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</si>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</sst>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J41" sqref="J41"/>
    </sheetView>
  </sheetViews>
  <sheetFormatPr baseColWidth="10" defaultRowHeight="14.25" x14ac:dyDescent="0.2"/>
  <cols>
    <col min="1" max="1" width="16" style="6" customWidth="1"/>
    <col min="2" max="2" width="49.625" style="6" customWidth="1"/>
    <col min="3" max="3" width="15.25" style="6" customWidth="1"/>
    <col min="4" max="11" width="14.625" style="6" customWidth="1"/>
    <col min="12" max="12" width="7.875" style="6" customWidth="1"/>
    <col min="13" max="13" width="17.375" style="100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9.625" style="6" customWidth="1"/>
    <col min="259" max="259" width="15.25" style="6" customWidth="1"/>
    <col min="260" max="267" width="14.625" style="6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9.625" style="6" customWidth="1"/>
    <col min="515" max="515" width="15.25" style="6" customWidth="1"/>
    <col min="516" max="523" width="14.625" style="6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9.625" style="6" customWidth="1"/>
    <col min="771" max="771" width="15.25" style="6" customWidth="1"/>
    <col min="772" max="779" width="14.625" style="6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9.625" style="6" customWidth="1"/>
    <col min="1027" max="1027" width="15.25" style="6" customWidth="1"/>
    <col min="1028" max="1035" width="14.625" style="6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9.625" style="6" customWidth="1"/>
    <col min="1283" max="1283" width="15.25" style="6" customWidth="1"/>
    <col min="1284" max="1291" width="14.625" style="6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9.625" style="6" customWidth="1"/>
    <col min="1539" max="1539" width="15.25" style="6" customWidth="1"/>
    <col min="1540" max="1547" width="14.625" style="6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9.625" style="6" customWidth="1"/>
    <col min="1795" max="1795" width="15.25" style="6" customWidth="1"/>
    <col min="1796" max="1803" width="14.625" style="6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9.625" style="6" customWidth="1"/>
    <col min="2051" max="2051" width="15.25" style="6" customWidth="1"/>
    <col min="2052" max="2059" width="14.625" style="6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9.625" style="6" customWidth="1"/>
    <col min="2307" max="2307" width="15.25" style="6" customWidth="1"/>
    <col min="2308" max="2315" width="14.625" style="6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9.625" style="6" customWidth="1"/>
    <col min="2563" max="2563" width="15.25" style="6" customWidth="1"/>
    <col min="2564" max="2571" width="14.625" style="6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9.625" style="6" customWidth="1"/>
    <col min="2819" max="2819" width="15.25" style="6" customWidth="1"/>
    <col min="2820" max="2827" width="14.625" style="6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9.625" style="6" customWidth="1"/>
    <col min="3075" max="3075" width="15.25" style="6" customWidth="1"/>
    <col min="3076" max="3083" width="14.625" style="6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9.625" style="6" customWidth="1"/>
    <col min="3331" max="3331" width="15.25" style="6" customWidth="1"/>
    <col min="3332" max="3339" width="14.625" style="6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9.625" style="6" customWidth="1"/>
    <col min="3587" max="3587" width="15.25" style="6" customWidth="1"/>
    <col min="3588" max="3595" width="14.625" style="6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9.625" style="6" customWidth="1"/>
    <col min="3843" max="3843" width="15.25" style="6" customWidth="1"/>
    <col min="3844" max="3851" width="14.625" style="6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9.625" style="6" customWidth="1"/>
    <col min="4099" max="4099" width="15.25" style="6" customWidth="1"/>
    <col min="4100" max="4107" width="14.625" style="6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9.625" style="6" customWidth="1"/>
    <col min="4355" max="4355" width="15.25" style="6" customWidth="1"/>
    <col min="4356" max="4363" width="14.625" style="6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9.625" style="6" customWidth="1"/>
    <col min="4611" max="4611" width="15.25" style="6" customWidth="1"/>
    <col min="4612" max="4619" width="14.625" style="6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9.625" style="6" customWidth="1"/>
    <col min="4867" max="4867" width="15.25" style="6" customWidth="1"/>
    <col min="4868" max="4875" width="14.625" style="6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9.625" style="6" customWidth="1"/>
    <col min="5123" max="5123" width="15.25" style="6" customWidth="1"/>
    <col min="5124" max="5131" width="14.625" style="6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9.625" style="6" customWidth="1"/>
    <col min="5379" max="5379" width="15.25" style="6" customWidth="1"/>
    <col min="5380" max="5387" width="14.625" style="6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9.625" style="6" customWidth="1"/>
    <col min="5635" max="5635" width="15.25" style="6" customWidth="1"/>
    <col min="5636" max="5643" width="14.625" style="6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9.625" style="6" customWidth="1"/>
    <col min="5891" max="5891" width="15.25" style="6" customWidth="1"/>
    <col min="5892" max="5899" width="14.625" style="6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9.625" style="6" customWidth="1"/>
    <col min="6147" max="6147" width="15.25" style="6" customWidth="1"/>
    <col min="6148" max="6155" width="14.625" style="6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9.625" style="6" customWidth="1"/>
    <col min="6403" max="6403" width="15.25" style="6" customWidth="1"/>
    <col min="6404" max="6411" width="14.625" style="6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9.625" style="6" customWidth="1"/>
    <col min="6659" max="6659" width="15.25" style="6" customWidth="1"/>
    <col min="6660" max="6667" width="14.625" style="6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9.625" style="6" customWidth="1"/>
    <col min="6915" max="6915" width="15.25" style="6" customWidth="1"/>
    <col min="6916" max="6923" width="14.625" style="6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9.625" style="6" customWidth="1"/>
    <col min="7171" max="7171" width="15.25" style="6" customWidth="1"/>
    <col min="7172" max="7179" width="14.625" style="6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9.625" style="6" customWidth="1"/>
    <col min="7427" max="7427" width="15.25" style="6" customWidth="1"/>
    <col min="7428" max="7435" width="14.625" style="6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9.625" style="6" customWidth="1"/>
    <col min="7683" max="7683" width="15.25" style="6" customWidth="1"/>
    <col min="7684" max="7691" width="14.625" style="6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9.625" style="6" customWidth="1"/>
    <col min="7939" max="7939" width="15.25" style="6" customWidth="1"/>
    <col min="7940" max="7947" width="14.625" style="6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9.625" style="6" customWidth="1"/>
    <col min="8195" max="8195" width="15.25" style="6" customWidth="1"/>
    <col min="8196" max="8203" width="14.625" style="6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9.625" style="6" customWidth="1"/>
    <col min="8451" max="8451" width="15.25" style="6" customWidth="1"/>
    <col min="8452" max="8459" width="14.625" style="6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9.625" style="6" customWidth="1"/>
    <col min="8707" max="8707" width="15.25" style="6" customWidth="1"/>
    <col min="8708" max="8715" width="14.625" style="6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9.625" style="6" customWidth="1"/>
    <col min="8963" max="8963" width="15.25" style="6" customWidth="1"/>
    <col min="8964" max="8971" width="14.625" style="6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9.625" style="6" customWidth="1"/>
    <col min="9219" max="9219" width="15.25" style="6" customWidth="1"/>
    <col min="9220" max="9227" width="14.625" style="6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9.625" style="6" customWidth="1"/>
    <col min="9475" max="9475" width="15.25" style="6" customWidth="1"/>
    <col min="9476" max="9483" width="14.625" style="6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9.625" style="6" customWidth="1"/>
    <col min="9731" max="9731" width="15.25" style="6" customWidth="1"/>
    <col min="9732" max="9739" width="14.625" style="6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9.625" style="6" customWidth="1"/>
    <col min="9987" max="9987" width="15.25" style="6" customWidth="1"/>
    <col min="9988" max="9995" width="14.625" style="6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9.625" style="6" customWidth="1"/>
    <col min="10243" max="10243" width="15.25" style="6" customWidth="1"/>
    <col min="10244" max="10251" width="14.625" style="6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9.625" style="6" customWidth="1"/>
    <col min="10499" max="10499" width="15.25" style="6" customWidth="1"/>
    <col min="10500" max="10507" width="14.625" style="6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9.625" style="6" customWidth="1"/>
    <col min="10755" max="10755" width="15.25" style="6" customWidth="1"/>
    <col min="10756" max="10763" width="14.625" style="6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9.625" style="6" customWidth="1"/>
    <col min="11011" max="11011" width="15.25" style="6" customWidth="1"/>
    <col min="11012" max="11019" width="14.625" style="6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9.625" style="6" customWidth="1"/>
    <col min="11267" max="11267" width="15.25" style="6" customWidth="1"/>
    <col min="11268" max="11275" width="14.625" style="6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9.625" style="6" customWidth="1"/>
    <col min="11523" max="11523" width="15.25" style="6" customWidth="1"/>
    <col min="11524" max="11531" width="14.625" style="6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9.625" style="6" customWidth="1"/>
    <col min="11779" max="11779" width="15.25" style="6" customWidth="1"/>
    <col min="11780" max="11787" width="14.625" style="6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9.625" style="6" customWidth="1"/>
    <col min="12035" max="12035" width="15.25" style="6" customWidth="1"/>
    <col min="12036" max="12043" width="14.625" style="6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9.625" style="6" customWidth="1"/>
    <col min="12291" max="12291" width="15.25" style="6" customWidth="1"/>
    <col min="12292" max="12299" width="14.625" style="6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9.625" style="6" customWidth="1"/>
    <col min="12547" max="12547" width="15.25" style="6" customWidth="1"/>
    <col min="12548" max="12555" width="14.625" style="6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9.625" style="6" customWidth="1"/>
    <col min="12803" max="12803" width="15.25" style="6" customWidth="1"/>
    <col min="12804" max="12811" width="14.625" style="6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9.625" style="6" customWidth="1"/>
    <col min="13059" max="13059" width="15.25" style="6" customWidth="1"/>
    <col min="13060" max="13067" width="14.625" style="6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9.625" style="6" customWidth="1"/>
    <col min="13315" max="13315" width="15.25" style="6" customWidth="1"/>
    <col min="13316" max="13323" width="14.625" style="6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9.625" style="6" customWidth="1"/>
    <col min="13571" max="13571" width="15.25" style="6" customWidth="1"/>
    <col min="13572" max="13579" width="14.625" style="6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9.625" style="6" customWidth="1"/>
    <col min="13827" max="13827" width="15.25" style="6" customWidth="1"/>
    <col min="13828" max="13835" width="14.625" style="6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9.625" style="6" customWidth="1"/>
    <col min="14083" max="14083" width="15.25" style="6" customWidth="1"/>
    <col min="14084" max="14091" width="14.625" style="6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9.625" style="6" customWidth="1"/>
    <col min="14339" max="14339" width="15.25" style="6" customWidth="1"/>
    <col min="14340" max="14347" width="14.625" style="6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9.625" style="6" customWidth="1"/>
    <col min="14595" max="14595" width="15.25" style="6" customWidth="1"/>
    <col min="14596" max="14603" width="14.625" style="6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9.625" style="6" customWidth="1"/>
    <col min="14851" max="14851" width="15.25" style="6" customWidth="1"/>
    <col min="14852" max="14859" width="14.625" style="6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9.625" style="6" customWidth="1"/>
    <col min="15107" max="15107" width="15.25" style="6" customWidth="1"/>
    <col min="15108" max="15115" width="14.625" style="6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9.625" style="6" customWidth="1"/>
    <col min="15363" max="15363" width="15.25" style="6" customWidth="1"/>
    <col min="15364" max="15371" width="14.625" style="6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9.625" style="6" customWidth="1"/>
    <col min="15619" max="15619" width="15.25" style="6" customWidth="1"/>
    <col min="15620" max="15627" width="14.625" style="6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9.625" style="6" customWidth="1"/>
    <col min="15875" max="15875" width="15.25" style="6" customWidth="1"/>
    <col min="15876" max="15883" width="14.625" style="6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9.625" style="6" customWidth="1"/>
    <col min="16131" max="16131" width="15.25" style="6" customWidth="1"/>
    <col min="16132" max="16139" width="14.625" style="6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10000000</v>
      </c>
      <c r="F8" s="41">
        <f>F9+F10+F11+F12+F13+F14+F15+F16+F17</f>
        <v>0</v>
      </c>
      <c r="G8" s="42">
        <f>G9+G10+G11+G12+G13+G14+G15+G16+G17</f>
        <v>31000000</v>
      </c>
      <c r="H8" s="41">
        <f>H9+H10+H11+H12+H13+H14+H15+H16+H17+H18</f>
        <v>536700000</v>
      </c>
      <c r="I8" s="41">
        <f>I9+I10+I11+I12+I13+I14+I15+I16+I17</f>
        <v>262937934</v>
      </c>
      <c r="J8" s="41">
        <f>J9+J10+J11+J12+J13+J14+J15+J16+J17+J18</f>
        <v>54600901</v>
      </c>
      <c r="K8" s="41">
        <f>K9+K10+K11+K12+K13+K14+K15+K16+K17+K18</f>
        <v>317538835</v>
      </c>
      <c r="L8" s="43">
        <f t="shared" ref="L8:L63" si="0">K8/H8</f>
        <v>0.59165052170672627</v>
      </c>
      <c r="M8" s="44">
        <f>M9+M10+M11+M12+M13+M14+M15+M16+M17+M18</f>
        <v>317538835</v>
      </c>
      <c r="N8" s="45">
        <f>SUM(N9:N18)</f>
        <v>219161165</v>
      </c>
      <c r="O8" s="46">
        <f t="shared" ref="O8:O37" si="1">N8/H8</f>
        <v>0.40834947829327373</v>
      </c>
    </row>
    <row r="9" spans="1:15" ht="15" x14ac:dyDescent="0.25">
      <c r="A9" s="47" t="s">
        <v>23</v>
      </c>
      <c r="B9" s="48" t="s">
        <v>24</v>
      </c>
      <c r="C9" s="49">
        <v>402600000</v>
      </c>
      <c r="D9" s="50"/>
      <c r="E9" s="51">
        <v>5000000</v>
      </c>
      <c r="F9" s="52"/>
      <c r="G9" s="53"/>
      <c r="H9" s="54">
        <f t="shared" ref="H9:H62" si="2">C9-D9+E9+F9-G9</f>
        <v>407600000</v>
      </c>
      <c r="I9" s="50">
        <f>29304579+30013063+34734010+36677868+33811796+34274087</f>
        <v>198815403</v>
      </c>
      <c r="J9" s="50">
        <v>38156696</v>
      </c>
      <c r="K9" s="54">
        <f>SUM(I9:J9)</f>
        <v>236972099</v>
      </c>
      <c r="L9" s="43">
        <f t="shared" si="0"/>
        <v>0.58138395240431795</v>
      </c>
      <c r="M9" s="55">
        <f t="shared" ref="M9:M62" si="3">J9+I9</f>
        <v>236972099</v>
      </c>
      <c r="N9" s="56">
        <f t="shared" ref="N9:N18" si="4">H9-K9</f>
        <v>170627901</v>
      </c>
      <c r="O9" s="46">
        <f t="shared" si="1"/>
        <v>0.41861604759568205</v>
      </c>
    </row>
    <row r="10" spans="1:15" ht="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5" ht="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/>
      <c r="H11" s="54">
        <f t="shared" si="2"/>
        <v>2100000</v>
      </c>
      <c r="I11" s="50">
        <f>144000+114600+163200+79260+46620+77700</f>
        <v>625380</v>
      </c>
      <c r="J11" s="50">
        <v>77700</v>
      </c>
      <c r="K11" s="54">
        <f t="shared" si="5"/>
        <v>703080</v>
      </c>
      <c r="L11" s="43">
        <f t="shared" si="0"/>
        <v>0.33479999999999999</v>
      </c>
      <c r="M11" s="55">
        <f t="shared" si="3"/>
        <v>703080</v>
      </c>
      <c r="N11" s="56">
        <f t="shared" si="4"/>
        <v>1396920</v>
      </c>
      <c r="O11" s="46">
        <f t="shared" si="1"/>
        <v>0.66520000000000001</v>
      </c>
    </row>
    <row r="12" spans="1:15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/>
      <c r="H12" s="54">
        <f t="shared" si="2"/>
        <v>1500000</v>
      </c>
      <c r="I12" s="50">
        <f>169757+107782+30151+32180+107268</f>
        <v>447138</v>
      </c>
      <c r="J12" s="50">
        <v>107268</v>
      </c>
      <c r="K12" s="54">
        <f t="shared" si="5"/>
        <v>554406</v>
      </c>
      <c r="L12" s="43">
        <f t="shared" si="0"/>
        <v>0.36960399999999999</v>
      </c>
      <c r="M12" s="55">
        <f t="shared" si="3"/>
        <v>554406</v>
      </c>
      <c r="N12" s="56">
        <f t="shared" si="4"/>
        <v>945594</v>
      </c>
      <c r="O12" s="46">
        <f t="shared" si="1"/>
        <v>0.63039599999999996</v>
      </c>
    </row>
    <row r="13" spans="1:15" ht="15" x14ac:dyDescent="0.25">
      <c r="A13" s="47" t="s">
        <v>31</v>
      </c>
      <c r="B13" s="48" t="s">
        <v>32</v>
      </c>
      <c r="C13" s="49">
        <v>12000000</v>
      </c>
      <c r="D13" s="50"/>
      <c r="E13" s="51"/>
      <c r="F13" s="52"/>
      <c r="G13" s="53"/>
      <c r="H13" s="54">
        <f t="shared" si="2"/>
        <v>12000000</v>
      </c>
      <c r="I13" s="50">
        <f>3148098+746847+244608+3783613</f>
        <v>7923166</v>
      </c>
      <c r="J13" s="58">
        <v>2297400</v>
      </c>
      <c r="K13" s="54">
        <f t="shared" si="5"/>
        <v>10220566</v>
      </c>
      <c r="L13" s="43">
        <f t="shared" si="0"/>
        <v>0.85171383333333328</v>
      </c>
      <c r="M13" s="55">
        <f t="shared" si="3"/>
        <v>10220566</v>
      </c>
      <c r="N13" s="56">
        <f t="shared" si="4"/>
        <v>1779434</v>
      </c>
      <c r="O13" s="46">
        <f t="shared" si="1"/>
        <v>0.14828616666666666</v>
      </c>
    </row>
    <row r="14" spans="1:15" ht="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>
        <f>3352049+195362</f>
        <v>3547411</v>
      </c>
      <c r="J14" s="58">
        <v>13114547</v>
      </c>
      <c r="K14" s="54">
        <f t="shared" si="5"/>
        <v>16661958</v>
      </c>
      <c r="L14" s="43">
        <f t="shared" si="0"/>
        <v>0.92566433333333331</v>
      </c>
      <c r="M14" s="55">
        <f t="shared" si="3"/>
        <v>16661958</v>
      </c>
      <c r="N14" s="56">
        <f t="shared" si="4"/>
        <v>1338042</v>
      </c>
      <c r="O14" s="46">
        <f t="shared" si="1"/>
        <v>7.4335666666666661E-2</v>
      </c>
    </row>
    <row r="15" spans="1:15" ht="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>
        <f>5688648+7126492+3954466+2166067</f>
        <v>18935673</v>
      </c>
      <c r="J15" s="58">
        <v>363124</v>
      </c>
      <c r="K15" s="54">
        <f t="shared" si="5"/>
        <v>19298797</v>
      </c>
      <c r="L15" s="43">
        <f t="shared" si="0"/>
        <v>0.7282564905660377</v>
      </c>
      <c r="M15" s="55">
        <f t="shared" si="3"/>
        <v>19298797</v>
      </c>
      <c r="N15" s="56">
        <f t="shared" si="4"/>
        <v>7201203</v>
      </c>
      <c r="O15" s="46">
        <f t="shared" si="1"/>
        <v>0.27174350943396225</v>
      </c>
    </row>
    <row r="16" spans="1:15" ht="15" x14ac:dyDescent="0.25">
      <c r="A16" s="59">
        <v>2020110109</v>
      </c>
      <c r="B16" s="48" t="s">
        <v>37</v>
      </c>
      <c r="C16" s="49">
        <v>34000000</v>
      </c>
      <c r="D16" s="50"/>
      <c r="E16" s="51"/>
      <c r="F16" s="52"/>
      <c r="G16" s="53"/>
      <c r="H16" s="54">
        <f t="shared" si="2"/>
        <v>34000000</v>
      </c>
      <c r="I16" s="50">
        <f>10484584+11097753+6439213+4093727</f>
        <v>32115277</v>
      </c>
      <c r="J16" s="58">
        <v>484166</v>
      </c>
      <c r="K16" s="54">
        <f>SUM(I16:J16)</f>
        <v>32599443</v>
      </c>
      <c r="L16" s="43">
        <f t="shared" si="0"/>
        <v>0.95880714705882353</v>
      </c>
      <c r="M16" s="55">
        <f t="shared" si="3"/>
        <v>32599443</v>
      </c>
      <c r="N16" s="56">
        <f t="shared" si="4"/>
        <v>1400557</v>
      </c>
      <c r="O16" s="46">
        <f t="shared" si="1"/>
        <v>4.1192852941176472E-2</v>
      </c>
    </row>
    <row r="17" spans="1:17" ht="15" x14ac:dyDescent="0.25">
      <c r="A17" s="59">
        <v>2020110108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>
        <f>501306+27180</f>
        <v>528486</v>
      </c>
      <c r="J17" s="60"/>
      <c r="K17" s="54">
        <f t="shared" si="5"/>
        <v>528486</v>
      </c>
      <c r="L17" s="43">
        <f t="shared" si="0"/>
        <v>1.7616199999999999E-2</v>
      </c>
      <c r="M17" s="55">
        <f t="shared" si="3"/>
        <v>528486</v>
      </c>
      <c r="N17" s="56">
        <f t="shared" si="4"/>
        <v>29471514</v>
      </c>
      <c r="O17" s="46">
        <f t="shared" si="1"/>
        <v>0.98238380000000003</v>
      </c>
      <c r="Q17" s="61"/>
    </row>
    <row r="18" spans="1:17" ht="15" x14ac:dyDescent="0.25">
      <c r="A18" s="62">
        <v>45</v>
      </c>
      <c r="B18" s="48" t="s">
        <v>38</v>
      </c>
      <c r="C18" s="63"/>
      <c r="D18" s="50"/>
      <c r="E18" s="51">
        <v>5000000</v>
      </c>
      <c r="F18" s="52"/>
      <c r="G18" s="53"/>
      <c r="H18" s="54">
        <f t="shared" si="2"/>
        <v>5000000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5000000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E20+E22+E23+E21</f>
        <v>46000000</v>
      </c>
      <c r="F19" s="67">
        <f>F20+F22+F23</f>
        <v>17280000</v>
      </c>
      <c r="G19" s="68">
        <f>G20+G22+G23</f>
        <v>0</v>
      </c>
      <c r="H19" s="41">
        <f>H20+H22+H23+H21</f>
        <v>78280000</v>
      </c>
      <c r="I19" s="69">
        <f>I20+I22+I23</f>
        <v>32280000</v>
      </c>
      <c r="J19" s="69">
        <f>J20+J21+J22+J23</f>
        <v>9200000</v>
      </c>
      <c r="K19" s="41">
        <f>K20+K22+K23+K21</f>
        <v>70830000</v>
      </c>
      <c r="L19" s="43">
        <f t="shared" si="0"/>
        <v>0.90482881962187023</v>
      </c>
      <c r="M19" s="44">
        <f>M20+M22+M23+M21</f>
        <v>70830000</v>
      </c>
      <c r="N19" s="70">
        <f>SUM(N20:N23)</f>
        <v>7450000</v>
      </c>
      <c r="O19" s="46">
        <f t="shared" si="1"/>
        <v>9.5171180378129785E-2</v>
      </c>
    </row>
    <row r="20" spans="1:17" ht="15" x14ac:dyDescent="0.25">
      <c r="A20" s="47" t="s">
        <v>41</v>
      </c>
      <c r="B20" s="71" t="s">
        <v>42</v>
      </c>
      <c r="C20" s="49">
        <v>15000000</v>
      </c>
      <c r="D20" s="50"/>
      <c r="E20" s="51">
        <v>10000000</v>
      </c>
      <c r="F20" s="52">
        <v>17280000</v>
      </c>
      <c r="G20" s="53"/>
      <c r="H20" s="54">
        <f t="shared" si="2"/>
        <v>42280000</v>
      </c>
      <c r="I20" s="50">
        <f>32280000</f>
        <v>32280000</v>
      </c>
      <c r="J20" s="50">
        <v>9200000</v>
      </c>
      <c r="K20" s="54">
        <f t="shared" si="5"/>
        <v>41480000</v>
      </c>
      <c r="L20" s="43">
        <f t="shared" si="0"/>
        <v>0.98107852412488172</v>
      </c>
      <c r="M20" s="55">
        <f t="shared" si="3"/>
        <v>41480000</v>
      </c>
      <c r="N20" s="56">
        <f>H20-K20</f>
        <v>800000</v>
      </c>
      <c r="O20" s="46">
        <f t="shared" si="1"/>
        <v>1.8921475875118259E-2</v>
      </c>
    </row>
    <row r="21" spans="1:17" ht="15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>
        <f>28000000+800000+550000</f>
        <v>29350000</v>
      </c>
      <c r="J21" s="50"/>
      <c r="K21" s="54">
        <f t="shared" si="5"/>
        <v>29350000</v>
      </c>
      <c r="L21" s="43">
        <f t="shared" si="0"/>
        <v>0.81527777777777777</v>
      </c>
      <c r="M21" s="55">
        <f t="shared" si="3"/>
        <v>29350000</v>
      </c>
      <c r="N21" s="56">
        <f>H21-K21</f>
        <v>6650000</v>
      </c>
      <c r="O21" s="46">
        <f t="shared" si="1"/>
        <v>0.18472222222222223</v>
      </c>
    </row>
    <row r="22" spans="1:17" ht="15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ht="15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E25+E26+E28+E29+E27</f>
        <v>25000000</v>
      </c>
      <c r="F24" s="41">
        <f>F25+F26+F28+F29</f>
        <v>0</v>
      </c>
      <c r="G24" s="42">
        <f>G25+G26+G28+G29</f>
        <v>0</v>
      </c>
      <c r="H24" s="41">
        <f>H25+H26+H28+H29+H27</f>
        <v>41200000</v>
      </c>
      <c r="I24" s="41">
        <f>I25+I26+I28+I29</f>
        <v>11182900</v>
      </c>
      <c r="J24" s="41">
        <f>J25+J26+J27+J28+J29</f>
        <v>1098000</v>
      </c>
      <c r="K24" s="41">
        <f>K25+K26+K28+K29+K27</f>
        <v>21380900</v>
      </c>
      <c r="L24" s="43">
        <f t="shared" si="0"/>
        <v>0.5189538834951456</v>
      </c>
      <c r="M24" s="44">
        <f>J24+I24+M27</f>
        <v>21380900</v>
      </c>
      <c r="N24" s="45">
        <f>SUM(N25:N29)</f>
        <v>19819100</v>
      </c>
      <c r="O24" s="46">
        <f t="shared" si="1"/>
        <v>0.48104611650485435</v>
      </c>
    </row>
    <row r="25" spans="1:17" ht="15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ht="15" x14ac:dyDescent="0.25">
      <c r="A26" s="47" t="s">
        <v>51</v>
      </c>
      <c r="B26" s="76" t="s">
        <v>52</v>
      </c>
      <c r="C26" s="49">
        <v>15000000</v>
      </c>
      <c r="D26" s="50"/>
      <c r="E26" s="51"/>
      <c r="F26" s="77"/>
      <c r="G26" s="53"/>
      <c r="H26" s="54">
        <f t="shared" si="2"/>
        <v>15000000</v>
      </c>
      <c r="I26" s="50">
        <f>1204400+2538300+6350200+1090000</f>
        <v>11182900</v>
      </c>
      <c r="J26" s="50">
        <v>1098000</v>
      </c>
      <c r="K26" s="54">
        <f t="shared" si="6"/>
        <v>12280900</v>
      </c>
      <c r="L26" s="43">
        <f t="shared" si="0"/>
        <v>0.81872666666666671</v>
      </c>
      <c r="M26" s="55">
        <f t="shared" si="3"/>
        <v>12280900</v>
      </c>
      <c r="N26" s="56">
        <f>H26-K26</f>
        <v>2719100</v>
      </c>
      <c r="O26" s="78">
        <f t="shared" si="1"/>
        <v>0.18127333333333334</v>
      </c>
    </row>
    <row r="27" spans="1:17" ht="15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/>
      <c r="H27" s="54">
        <f t="shared" si="2"/>
        <v>25000000</v>
      </c>
      <c r="I27" s="50">
        <f>9100000</f>
        <v>9100000</v>
      </c>
      <c r="J27" s="50"/>
      <c r="K27" s="54">
        <f t="shared" si="6"/>
        <v>9100000</v>
      </c>
      <c r="L27" s="43">
        <f t="shared" si="0"/>
        <v>0.36399999999999999</v>
      </c>
      <c r="M27" s="55">
        <f t="shared" si="3"/>
        <v>9100000</v>
      </c>
      <c r="N27" s="56">
        <f>H27-K27</f>
        <v>15900000</v>
      </c>
      <c r="O27" s="78">
        <f t="shared" si="1"/>
        <v>0.63600000000000001</v>
      </c>
    </row>
    <row r="28" spans="1:17" ht="15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ht="15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E31+E33+E35+E36+E37+E38+E39+E40+E41+E42+E43+E44+E45+E46+E32+E34</f>
        <v>58277503</v>
      </c>
      <c r="F30" s="67">
        <f>F31+F33+F35+F36+F37+F38+F39+F40+F41+F42+F43+F44+F45+F46</f>
        <v>16120000</v>
      </c>
      <c r="G30" s="68">
        <f>G31+G33+G35+G36+G37+G38+G39+G40+G41+G42+G43+G44+G45+G46</f>
        <v>2400000</v>
      </c>
      <c r="H30" s="41">
        <f>H31+H33+H35+H36+H37+H38+H39+H40+H41+H42+H43+H44+H45+H46+H32+H34</f>
        <v>175719668</v>
      </c>
      <c r="I30" s="69">
        <f>I31+I33+I35+I36+I37+I38+I39+I40+I41+I42+I43+I44+I45+I46</f>
        <v>60981453</v>
      </c>
      <c r="J30" s="81">
        <f>J31+J32+J33+J34+J35+J36+J37+J38+J39+J40+J41+J42+J43+J44+J45+J46</f>
        <v>15774795</v>
      </c>
      <c r="K30" s="41">
        <f>K31+K33+K35+K36+K37+K38+K39+K40+K41+K42+K43+K44+K45+K32+K34</f>
        <v>96163330</v>
      </c>
      <c r="L30" s="43">
        <f t="shared" si="0"/>
        <v>0.54725422085363828</v>
      </c>
      <c r="M30" s="44">
        <f>M31+M33+M35+M36+M37+M38+M39+M40+M41+M42+M43+M44+M45+M46+M32+M34</f>
        <v>96163330</v>
      </c>
      <c r="N30" s="70">
        <f>SUM(N31:N46)</f>
        <v>79556338</v>
      </c>
      <c r="O30" s="78">
        <f t="shared" si="1"/>
        <v>0.45274577914636172</v>
      </c>
    </row>
    <row r="31" spans="1:17" ht="15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</f>
        <v>6000000</v>
      </c>
      <c r="G31" s="53"/>
      <c r="H31" s="54">
        <f t="shared" si="2"/>
        <v>11000000</v>
      </c>
      <c r="I31" s="50">
        <f>1000000+9000000+998300</f>
        <v>10998300</v>
      </c>
      <c r="J31" s="50"/>
      <c r="K31" s="54">
        <f t="shared" si="6"/>
        <v>10998300</v>
      </c>
      <c r="L31" s="43">
        <f t="shared" si="0"/>
        <v>0.99984545454545459</v>
      </c>
      <c r="M31" s="55">
        <f t="shared" si="3"/>
        <v>10998300</v>
      </c>
      <c r="N31" s="56">
        <f t="shared" ref="N31:N44" si="7">H31-K31</f>
        <v>1700</v>
      </c>
      <c r="O31" s="78">
        <f t="shared" si="1"/>
        <v>1.5454545454545454E-4</v>
      </c>
    </row>
    <row r="32" spans="1:17" ht="15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/>
      <c r="H32" s="54">
        <f t="shared" si="2"/>
        <v>15000000</v>
      </c>
      <c r="I32" s="50">
        <f>2274498+990600</f>
        <v>3265098</v>
      </c>
      <c r="J32" s="50">
        <v>995200</v>
      </c>
      <c r="K32" s="54">
        <f t="shared" si="6"/>
        <v>4260298</v>
      </c>
      <c r="L32" s="43">
        <f t="shared" si="0"/>
        <v>0.28401986666666668</v>
      </c>
      <c r="M32" s="55">
        <f t="shared" si="3"/>
        <v>4260298</v>
      </c>
      <c r="N32" s="56">
        <f t="shared" si="7"/>
        <v>10739702</v>
      </c>
      <c r="O32" s="78"/>
    </row>
    <row r="33" spans="1:15" ht="15" x14ac:dyDescent="0.25">
      <c r="A33" s="47" t="s">
        <v>61</v>
      </c>
      <c r="B33" s="72" t="s">
        <v>62</v>
      </c>
      <c r="C33" s="49">
        <v>20000000</v>
      </c>
      <c r="D33" s="50"/>
      <c r="E33" s="51">
        <v>5682459</v>
      </c>
      <c r="F33" s="52">
        <v>8720000</v>
      </c>
      <c r="G33" s="53"/>
      <c r="H33" s="54">
        <f t="shared" si="2"/>
        <v>34402459</v>
      </c>
      <c r="I33" s="50">
        <f>9734922+7162378+2760244+8688210</f>
        <v>28345754</v>
      </c>
      <c r="J33" s="50"/>
      <c r="K33" s="54">
        <f t="shared" si="6"/>
        <v>28345754</v>
      </c>
      <c r="L33" s="43">
        <f t="shared" si="0"/>
        <v>0.82394557900643095</v>
      </c>
      <c r="M33" s="55">
        <f t="shared" si="3"/>
        <v>28345754</v>
      </c>
      <c r="N33" s="56">
        <f t="shared" si="7"/>
        <v>6056705</v>
      </c>
      <c r="O33" s="78">
        <f t="shared" si="1"/>
        <v>0.17605442099356911</v>
      </c>
    </row>
    <row r="34" spans="1:15" ht="15" x14ac:dyDescent="0.25">
      <c r="A34" s="47">
        <v>45</v>
      </c>
      <c r="B34" s="72" t="s">
        <v>63</v>
      </c>
      <c r="C34" s="49"/>
      <c r="D34" s="50"/>
      <c r="E34" s="51">
        <v>37595044</v>
      </c>
      <c r="F34" s="52"/>
      <c r="G34" s="53"/>
      <c r="H34" s="54">
        <f t="shared" si="2"/>
        <v>37595044</v>
      </c>
      <c r="I34" s="50">
        <f>11626383+4515601</f>
        <v>16141984</v>
      </c>
      <c r="J34" s="50">
        <v>11884855</v>
      </c>
      <c r="K34" s="54">
        <f t="shared" si="6"/>
        <v>28026839</v>
      </c>
      <c r="L34" s="43"/>
      <c r="M34" s="55">
        <f t="shared" si="3"/>
        <v>28026839</v>
      </c>
      <c r="N34" s="56">
        <f t="shared" si="7"/>
        <v>9568205</v>
      </c>
      <c r="O34" s="78">
        <f t="shared" si="1"/>
        <v>0.25450708343365686</v>
      </c>
    </row>
    <row r="35" spans="1:15" ht="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/>
      <c r="H35" s="54">
        <f t="shared" si="2"/>
        <v>4400000</v>
      </c>
      <c r="I35" s="50">
        <f>400000+250600+363400+325800+309800</f>
        <v>1649600</v>
      </c>
      <c r="J35" s="50">
        <v>387000</v>
      </c>
      <c r="K35" s="54">
        <f t="shared" si="6"/>
        <v>2036600</v>
      </c>
      <c r="L35" s="43">
        <f t="shared" si="0"/>
        <v>0.46286363636363637</v>
      </c>
      <c r="M35" s="55">
        <f t="shared" si="3"/>
        <v>2036600</v>
      </c>
      <c r="N35" s="56">
        <f t="shared" si="7"/>
        <v>2363400</v>
      </c>
      <c r="O35" s="78">
        <f t="shared" si="1"/>
        <v>0.53713636363636363</v>
      </c>
    </row>
    <row r="36" spans="1:15" ht="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1710200+2045800+452900+634600</f>
        <v>4843500</v>
      </c>
      <c r="J36" s="58">
        <v>1592500</v>
      </c>
      <c r="K36" s="54">
        <f t="shared" si="6"/>
        <v>6436000</v>
      </c>
      <c r="L36" s="43">
        <f t="shared" si="0"/>
        <v>0.64359999999999995</v>
      </c>
      <c r="M36" s="55">
        <f t="shared" si="3"/>
        <v>6436000</v>
      </c>
      <c r="N36" s="56">
        <f t="shared" si="7"/>
        <v>3564000</v>
      </c>
      <c r="O36" s="46">
        <f t="shared" si="1"/>
        <v>0.35639999999999999</v>
      </c>
    </row>
    <row r="37" spans="1:15" ht="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/>
      <c r="G37" s="53"/>
      <c r="H37" s="54">
        <f t="shared" si="2"/>
        <v>4800000</v>
      </c>
      <c r="I37" s="50">
        <f>338503+219982+897020+803062+477179+981848</f>
        <v>3717594</v>
      </c>
      <c r="J37" s="58">
        <v>576340</v>
      </c>
      <c r="K37" s="54">
        <f t="shared" si="6"/>
        <v>4293934</v>
      </c>
      <c r="L37" s="43">
        <f t="shared" si="0"/>
        <v>0.89456958333333336</v>
      </c>
      <c r="M37" s="55">
        <f t="shared" si="3"/>
        <v>4293934</v>
      </c>
      <c r="N37" s="56">
        <f t="shared" si="7"/>
        <v>506066</v>
      </c>
      <c r="O37" s="46">
        <f t="shared" si="1"/>
        <v>0.10543041666666667</v>
      </c>
    </row>
    <row r="38" spans="1:15" ht="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/>
      <c r="H38" s="54">
        <f t="shared" si="2"/>
        <v>3200000</v>
      </c>
      <c r="I38" s="50">
        <f>398350+81800</f>
        <v>480150</v>
      </c>
      <c r="J38" s="58">
        <v>338900</v>
      </c>
      <c r="K38" s="54">
        <f t="shared" si="6"/>
        <v>819050</v>
      </c>
      <c r="L38" s="43">
        <f t="shared" si="0"/>
        <v>0.255953125</v>
      </c>
      <c r="M38" s="55">
        <f t="shared" si="3"/>
        <v>819050</v>
      </c>
      <c r="N38" s="56">
        <f t="shared" si="7"/>
        <v>2380950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/>
      <c r="H39" s="54">
        <f t="shared" si="2"/>
        <v>3822165</v>
      </c>
      <c r="I39" s="50"/>
      <c r="J39" s="50"/>
      <c r="K39" s="54">
        <f t="shared" si="6"/>
        <v>0</v>
      </c>
      <c r="L39" s="43">
        <f t="shared" si="0"/>
        <v>0</v>
      </c>
      <c r="M39" s="55">
        <f t="shared" si="3"/>
        <v>0</v>
      </c>
      <c r="N39" s="56">
        <f t="shared" si="7"/>
        <v>3822165</v>
      </c>
      <c r="O39" s="46">
        <f t="shared" ref="O39:O49" si="8">N39/H39</f>
        <v>1</v>
      </c>
    </row>
    <row r="40" spans="1:15" ht="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>
        <f>1400000</f>
        <v>1400000</v>
      </c>
      <c r="J40" s="50"/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ht="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v>2400000</v>
      </c>
      <c r="H41" s="54">
        <f t="shared" si="2"/>
        <v>10600000</v>
      </c>
      <c r="I41" s="50">
        <f>5260330+1726025+462200</f>
        <v>7448555</v>
      </c>
      <c r="J41" s="50"/>
      <c r="K41" s="54">
        <f t="shared" si="6"/>
        <v>7448555</v>
      </c>
      <c r="L41" s="43">
        <f t="shared" si="0"/>
        <v>0.70269386792452826</v>
      </c>
      <c r="M41" s="55">
        <f t="shared" si="3"/>
        <v>7448555</v>
      </c>
      <c r="N41" s="56">
        <f t="shared" si="7"/>
        <v>3151445</v>
      </c>
      <c r="O41" s="46">
        <f t="shared" si="8"/>
        <v>0.29730613207547169</v>
      </c>
    </row>
    <row r="42" spans="1:15" ht="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/>
      <c r="G42" s="53"/>
      <c r="H42" s="54">
        <f t="shared" si="2"/>
        <v>17500000</v>
      </c>
      <c r="I42" s="50"/>
      <c r="J42" s="50"/>
      <c r="K42" s="54">
        <f t="shared" si="6"/>
        <v>0</v>
      </c>
      <c r="L42" s="43">
        <f t="shared" si="0"/>
        <v>0</v>
      </c>
      <c r="M42" s="55">
        <f t="shared" si="3"/>
        <v>0</v>
      </c>
      <c r="N42" s="56">
        <f t="shared" si="7"/>
        <v>17500000</v>
      </c>
      <c r="O42" s="78">
        <f t="shared" si="8"/>
        <v>1</v>
      </c>
    </row>
    <row r="43" spans="1:15" ht="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/>
      <c r="G43" s="53"/>
      <c r="H43" s="54">
        <f t="shared" si="2"/>
        <v>3000000</v>
      </c>
      <c r="I43" s="50">
        <f>580000+1518000</f>
        <v>2098000</v>
      </c>
      <c r="J43" s="50"/>
      <c r="K43" s="54">
        <f t="shared" si="6"/>
        <v>2098000</v>
      </c>
      <c r="L43" s="43">
        <f t="shared" si="0"/>
        <v>0.69933333333333336</v>
      </c>
      <c r="M43" s="55">
        <f t="shared" si="3"/>
        <v>2098000</v>
      </c>
      <c r="N43" s="56">
        <f t="shared" si="7"/>
        <v>902000</v>
      </c>
      <c r="O43" s="78">
        <f t="shared" si="8"/>
        <v>0.30066666666666669</v>
      </c>
    </row>
    <row r="44" spans="1:15" ht="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/>
      <c r="J44" s="50"/>
      <c r="K44" s="54">
        <f t="shared" si="6"/>
        <v>0</v>
      </c>
      <c r="L44" s="43">
        <f t="shared" si="0"/>
        <v>0</v>
      </c>
      <c r="M44" s="55">
        <f t="shared" si="3"/>
        <v>0</v>
      </c>
      <c r="N44" s="56">
        <f t="shared" si="7"/>
        <v>19000000</v>
      </c>
      <c r="O44" s="46">
        <f t="shared" si="8"/>
        <v>1</v>
      </c>
    </row>
    <row r="45" spans="1:15" ht="15" x14ac:dyDescent="0.25">
      <c r="A45" s="47" t="s">
        <v>84</v>
      </c>
      <c r="B45" s="72" t="s">
        <v>85</v>
      </c>
      <c r="C45" s="57"/>
      <c r="D45" s="50"/>
      <c r="E45" s="51"/>
      <c r="F45" s="52"/>
      <c r="G45" s="53"/>
      <c r="H45" s="54">
        <f t="shared" si="2"/>
        <v>0</v>
      </c>
      <c r="I45" s="50"/>
      <c r="J45" s="50"/>
      <c r="K45" s="54">
        <f t="shared" si="6"/>
        <v>0</v>
      </c>
      <c r="L45" s="43" t="e">
        <f>K45/H45</f>
        <v>#DIV/0!</v>
      </c>
      <c r="M45" s="55">
        <f t="shared" si="3"/>
        <v>0</v>
      </c>
      <c r="N45" s="56">
        <f>H45-K45</f>
        <v>0</v>
      </c>
      <c r="O45" s="46" t="e">
        <f t="shared" si="8"/>
        <v>#DIV/0!</v>
      </c>
    </row>
    <row r="46" spans="1:15" ht="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 t="shared" ref="E47:K47" si="9">E48+E49+E50+E51</f>
        <v>0</v>
      </c>
      <c r="F47" s="82">
        <f t="shared" si="9"/>
        <v>0</v>
      </c>
      <c r="G47" s="68">
        <f t="shared" si="9"/>
        <v>0</v>
      </c>
      <c r="H47" s="41">
        <f t="shared" si="9"/>
        <v>90200000</v>
      </c>
      <c r="I47" s="69">
        <f t="shared" si="9"/>
        <v>45692402</v>
      </c>
      <c r="J47" s="81">
        <f t="shared" si="9"/>
        <v>6857985</v>
      </c>
      <c r="K47" s="41">
        <f t="shared" si="9"/>
        <v>52550387</v>
      </c>
      <c r="L47" s="43">
        <f t="shared" si="0"/>
        <v>0.58259852549889135</v>
      </c>
      <c r="M47" s="44">
        <f t="shared" si="3"/>
        <v>52550387</v>
      </c>
      <c r="N47" s="70">
        <f>SUM(N48:N51)</f>
        <v>37649613</v>
      </c>
      <c r="O47" s="46">
        <f t="shared" si="8"/>
        <v>0.41740147450110865</v>
      </c>
    </row>
    <row r="48" spans="1:15" ht="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6548183+2078465</f>
        <v>8626648</v>
      </c>
      <c r="J48" s="50"/>
      <c r="K48" s="54">
        <f t="shared" si="6"/>
        <v>8626648</v>
      </c>
      <c r="L48" s="43">
        <f t="shared" si="0"/>
        <v>0.37507165217391303</v>
      </c>
      <c r="M48" s="55">
        <f t="shared" si="3"/>
        <v>8626648</v>
      </c>
      <c r="N48" s="56">
        <f>H48-K48</f>
        <v>14373352</v>
      </c>
      <c r="O48" s="46">
        <f t="shared" si="8"/>
        <v>0.62492834782608697</v>
      </c>
    </row>
    <row r="49" spans="1:17" ht="15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/>
      <c r="G49" s="53"/>
      <c r="H49" s="54">
        <f t="shared" si="2"/>
        <v>33200000</v>
      </c>
      <c r="I49" s="50">
        <f>2490889+2551110+2702621+2952111+2915439+2934009</f>
        <v>16546179</v>
      </c>
      <c r="J49" s="58">
        <v>2910974</v>
      </c>
      <c r="K49" s="54">
        <f t="shared" si="6"/>
        <v>19457153</v>
      </c>
      <c r="L49" s="43">
        <f t="shared" si="0"/>
        <v>0.58605882530120479</v>
      </c>
      <c r="M49" s="55">
        <f t="shared" si="3"/>
        <v>19457153</v>
      </c>
      <c r="N49" s="56">
        <f>H49-K49</f>
        <v>13742847</v>
      </c>
      <c r="O49" s="46">
        <f t="shared" si="8"/>
        <v>0.41394117469879516</v>
      </c>
      <c r="Q49" s="61"/>
    </row>
    <row r="50" spans="1:17" ht="15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3063924+3148942+3327671+3696584+3628119+3654335</f>
        <v>20519575</v>
      </c>
      <c r="J50" s="58">
        <v>3947011</v>
      </c>
      <c r="K50" s="54">
        <f t="shared" si="6"/>
        <v>24466586</v>
      </c>
      <c r="L50" s="43">
        <f t="shared" si="0"/>
        <v>0.78924470967741933</v>
      </c>
      <c r="M50" s="55">
        <f t="shared" si="3"/>
        <v>24466586</v>
      </c>
      <c r="N50" s="56">
        <f>H50-K50</f>
        <v>6533414</v>
      </c>
      <c r="O50" s="46">
        <v>0</v>
      </c>
      <c r="Q50" s="61"/>
    </row>
    <row r="51" spans="1:17" ht="15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/>
      <c r="J51" s="54"/>
      <c r="K51" s="54">
        <f t="shared" si="6"/>
        <v>0</v>
      </c>
      <c r="L51" s="43">
        <f t="shared" si="0"/>
        <v>0</v>
      </c>
      <c r="M51" s="55">
        <f t="shared" si="3"/>
        <v>0</v>
      </c>
      <c r="N51" s="56">
        <f>H51-K51</f>
        <v>3000000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>E53</f>
        <v>0</v>
      </c>
      <c r="F52" s="85">
        <f>F53+F54+F55+F56+F57+F58+F59+F60+F61+F62</f>
        <v>0</v>
      </c>
      <c r="G52" s="53"/>
      <c r="H52" s="41">
        <f>H53+H54+H55+H56+H57+H58+H59+H60+H61+H62</f>
        <v>87162109</v>
      </c>
      <c r="I52" s="69">
        <f>I53+I54+I55+I56+I57+I58+I59+I60+I61+I62</f>
        <v>33411774</v>
      </c>
      <c r="J52" s="81">
        <f>J53+J54+J55+J56+J57+J58+J59+J60+J61+J62</f>
        <v>5880400</v>
      </c>
      <c r="K52" s="41">
        <f t="shared" si="6"/>
        <v>39292174</v>
      </c>
      <c r="L52" s="43">
        <f t="shared" si="0"/>
        <v>0.45079420921308822</v>
      </c>
      <c r="M52" s="44">
        <f t="shared" si="3"/>
        <v>39292174</v>
      </c>
      <c r="N52" s="70">
        <f>SUM(N53:N62)</f>
        <v>47869935</v>
      </c>
      <c r="O52" s="46">
        <f t="shared" ref="O52:O63" si="10">N52/H52</f>
        <v>0.54920579078691178</v>
      </c>
      <c r="Q52" s="61"/>
    </row>
    <row r="53" spans="1:17" ht="15" x14ac:dyDescent="0.25">
      <c r="A53" s="47" t="s">
        <v>98</v>
      </c>
      <c r="B53" s="72" t="s">
        <v>99</v>
      </c>
      <c r="C53" s="49">
        <v>21000000</v>
      </c>
      <c r="D53" s="50"/>
      <c r="E53" s="51"/>
      <c r="F53" s="52"/>
      <c r="G53" s="53"/>
      <c r="H53" s="54">
        <f t="shared" si="2"/>
        <v>21000000</v>
      </c>
      <c r="I53" s="50">
        <f>1686112+1875246+2249824+2151345+2649865+1961565</f>
        <v>12573957</v>
      </c>
      <c r="J53" s="58">
        <v>2024800</v>
      </c>
      <c r="K53" s="54">
        <f t="shared" si="6"/>
        <v>14598757</v>
      </c>
      <c r="L53" s="43">
        <f t="shared" si="0"/>
        <v>0.6951789047619048</v>
      </c>
      <c r="M53" s="55">
        <f t="shared" si="3"/>
        <v>14598757</v>
      </c>
      <c r="N53" s="56">
        <f t="shared" ref="N53:N62" si="11">H53-K53</f>
        <v>6401243</v>
      </c>
      <c r="O53" s="46">
        <f t="shared" si="10"/>
        <v>0.30482109523809525</v>
      </c>
      <c r="Q53" s="61"/>
    </row>
    <row r="54" spans="1:17" ht="15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1"/>
        <v>0</v>
      </c>
      <c r="O54" s="46" t="e">
        <f t="shared" si="10"/>
        <v>#DIV/0!</v>
      </c>
      <c r="Q54" s="61"/>
    </row>
    <row r="55" spans="1:17" ht="15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/>
      <c r="G55" s="53"/>
      <c r="H55" s="54">
        <f t="shared" si="2"/>
        <v>2300000</v>
      </c>
      <c r="I55" s="50">
        <f>206100+206500+223100+234100+233000+249000</f>
        <v>1351800</v>
      </c>
      <c r="J55" s="58">
        <v>265400</v>
      </c>
      <c r="K55" s="54">
        <f t="shared" si="6"/>
        <v>1617200</v>
      </c>
      <c r="L55" s="43">
        <f t="shared" si="0"/>
        <v>0.70313043478260873</v>
      </c>
      <c r="M55" s="55">
        <f t="shared" si="3"/>
        <v>1617200</v>
      </c>
      <c r="N55" s="56">
        <f t="shared" si="11"/>
        <v>682800</v>
      </c>
      <c r="O55" s="46">
        <f t="shared" si="10"/>
        <v>0.29686956521739133</v>
      </c>
      <c r="Q55" s="61"/>
    </row>
    <row r="56" spans="1:17" ht="15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/>
      <c r="H56" s="54">
        <f t="shared" si="2"/>
        <v>18262109</v>
      </c>
      <c r="I56" s="50"/>
      <c r="J56" s="86"/>
      <c r="K56" s="54">
        <f t="shared" si="6"/>
        <v>0</v>
      </c>
      <c r="L56" s="43">
        <f t="shared" si="0"/>
        <v>0</v>
      </c>
      <c r="M56" s="55">
        <f t="shared" si="3"/>
        <v>0</v>
      </c>
      <c r="N56" s="56">
        <f t="shared" si="11"/>
        <v>18262109</v>
      </c>
      <c r="O56" s="46">
        <f t="shared" si="10"/>
        <v>1</v>
      </c>
      <c r="Q56" s="61"/>
    </row>
    <row r="57" spans="1:17" ht="15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/>
      <c r="G57" s="53"/>
      <c r="H57" s="54">
        <f t="shared" si="2"/>
        <v>19000000</v>
      </c>
      <c r="I57" s="50">
        <f>1173300+1202400+1272000+1356400+3236217+1470500</f>
        <v>9710817</v>
      </c>
      <c r="J57" s="58">
        <v>1595900</v>
      </c>
      <c r="K57" s="54">
        <f t="shared" si="6"/>
        <v>11306717</v>
      </c>
      <c r="L57" s="43">
        <f t="shared" si="0"/>
        <v>0.59509036842105267</v>
      </c>
      <c r="M57" s="55">
        <f t="shared" si="3"/>
        <v>11306717</v>
      </c>
      <c r="N57" s="56">
        <f t="shared" si="11"/>
        <v>7693283</v>
      </c>
      <c r="O57" s="46">
        <f t="shared" si="10"/>
        <v>0.40490963157894738</v>
      </c>
      <c r="Q57" s="61"/>
    </row>
    <row r="58" spans="1:17" ht="15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/>
      <c r="H58" s="54">
        <f t="shared" si="2"/>
        <v>17000000</v>
      </c>
      <c r="I58" s="50">
        <f>880000+901700+953700+1017000+1010100+1102600</f>
        <v>5865100</v>
      </c>
      <c r="J58" s="58">
        <v>1196600</v>
      </c>
      <c r="K58" s="54">
        <f t="shared" si="6"/>
        <v>7061700</v>
      </c>
      <c r="L58" s="43">
        <f t="shared" si="0"/>
        <v>0.4153941176470588</v>
      </c>
      <c r="M58" s="55">
        <f t="shared" si="3"/>
        <v>7061700</v>
      </c>
      <c r="N58" s="56">
        <f t="shared" si="11"/>
        <v>9938300</v>
      </c>
      <c r="O58" s="46">
        <f t="shared" si="10"/>
        <v>0.5846058823529412</v>
      </c>
      <c r="Q58" s="61"/>
    </row>
    <row r="59" spans="1:17" ht="15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/>
      <c r="H59" s="54">
        <f t="shared" si="2"/>
        <v>2400000</v>
      </c>
      <c r="I59" s="50">
        <f>146700+150300+159000+169600+168500+183900</f>
        <v>978000</v>
      </c>
      <c r="J59" s="58">
        <v>199500</v>
      </c>
      <c r="K59" s="54">
        <f t="shared" si="6"/>
        <v>1177500</v>
      </c>
      <c r="L59" s="43">
        <f t="shared" si="0"/>
        <v>0.49062499999999998</v>
      </c>
      <c r="M59" s="55">
        <f t="shared" si="3"/>
        <v>1177500</v>
      </c>
      <c r="N59" s="56">
        <f t="shared" si="11"/>
        <v>1222500</v>
      </c>
      <c r="O59" s="46">
        <f t="shared" si="10"/>
        <v>0.50937500000000002</v>
      </c>
      <c r="Q59" s="61"/>
    </row>
    <row r="60" spans="1:17" ht="15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/>
      <c r="H60" s="54">
        <f t="shared" si="2"/>
        <v>2400000</v>
      </c>
      <c r="I60" s="50">
        <f>146700+150300+159000+169600+168500+183900</f>
        <v>978000</v>
      </c>
      <c r="J60" s="58">
        <v>199500</v>
      </c>
      <c r="K60" s="54">
        <f t="shared" si="6"/>
        <v>1177500</v>
      </c>
      <c r="L60" s="43">
        <f t="shared" si="0"/>
        <v>0.49062499999999998</v>
      </c>
      <c r="M60" s="55">
        <f t="shared" si="3"/>
        <v>1177500</v>
      </c>
      <c r="N60" s="56">
        <f t="shared" si="11"/>
        <v>1222500</v>
      </c>
      <c r="O60" s="46">
        <f t="shared" si="10"/>
        <v>0.50937500000000002</v>
      </c>
      <c r="Q60" s="61"/>
    </row>
    <row r="61" spans="1:17" ht="15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/>
      <c r="H61" s="54">
        <f t="shared" si="2"/>
        <v>4800000</v>
      </c>
      <c r="I61" s="50">
        <f>293300+300500+317700+338800+336500+367300</f>
        <v>1954100</v>
      </c>
      <c r="J61" s="58">
        <v>398700</v>
      </c>
      <c r="K61" s="54">
        <f t="shared" si="6"/>
        <v>2352800</v>
      </c>
      <c r="L61" s="43">
        <f t="shared" si="0"/>
        <v>0.49016666666666664</v>
      </c>
      <c r="M61" s="55">
        <f t="shared" si="3"/>
        <v>2352800</v>
      </c>
      <c r="N61" s="56">
        <f t="shared" si="11"/>
        <v>2447200</v>
      </c>
      <c r="O61" s="46">
        <f t="shared" si="10"/>
        <v>0.50983333333333336</v>
      </c>
      <c r="Q61" s="61"/>
    </row>
    <row r="62" spans="1:17" ht="15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1"/>
        <v>0</v>
      </c>
      <c r="O62" s="46" t="e">
        <f t="shared" si="10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139277503</v>
      </c>
      <c r="F63" s="41">
        <f>F52+F47+F30+F24+F19+F8</f>
        <v>33400000</v>
      </c>
      <c r="G63" s="41">
        <f>G52+G47+G30+G24+G19+G8</f>
        <v>33400000</v>
      </c>
      <c r="H63" s="41">
        <f>H8+H19+H24+H30+H47+H52</f>
        <v>1009261777</v>
      </c>
      <c r="I63" s="41">
        <f>I52+I47+I30+I24+I19+I8</f>
        <v>446486463</v>
      </c>
      <c r="J63" s="41">
        <f>J52+J47+J30+J24+J19+J8</f>
        <v>93412081</v>
      </c>
      <c r="K63" s="41">
        <f>K52+K47+K30+K24+K19+K8</f>
        <v>597755626</v>
      </c>
      <c r="L63" s="43">
        <f t="shared" si="0"/>
        <v>0.59227015192907673</v>
      </c>
      <c r="M63" s="44">
        <f>M52+M47+M30+M24+M19+M8</f>
        <v>597755626</v>
      </c>
      <c r="N63" s="41">
        <f>N52+N47+N30+N24+N19+N8</f>
        <v>411506151</v>
      </c>
      <c r="O63" s="46">
        <f t="shared" si="10"/>
        <v>0.40772984807092322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">
      <c r="K65" s="99"/>
    </row>
    <row r="66" spans="4:14" x14ac:dyDescent="0.2">
      <c r="G66" s="99">
        <f>G63-F63</f>
        <v>0</v>
      </c>
    </row>
    <row r="67" spans="4:14" x14ac:dyDescent="0.2">
      <c r="D67" s="99"/>
      <c r="F67" s="99"/>
      <c r="G67" s="99"/>
      <c r="K67" s="99"/>
      <c r="N67" s="99"/>
    </row>
    <row r="68" spans="4:14" x14ac:dyDescent="0.2">
      <c r="G68" s="99"/>
      <c r="I68" s="99"/>
      <c r="J68" s="101"/>
      <c r="N68" s="99"/>
    </row>
    <row r="69" spans="4:14" x14ac:dyDescent="0.2">
      <c r="D69" s="99"/>
      <c r="J69" s="99"/>
      <c r="L69" s="99"/>
      <c r="N69" s="99"/>
    </row>
    <row r="70" spans="4:14" x14ac:dyDescent="0.2">
      <c r="H70" s="99"/>
      <c r="J70" s="99"/>
      <c r="N70" s="99"/>
    </row>
    <row r="71" spans="4:14" x14ac:dyDescent="0.2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DE 2016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2016-09-30T16:48:23Z</dcterms:created>
  <dcterms:modified xsi:type="dcterms:W3CDTF">2016-09-30T16:50:29Z</dcterms:modified>
</cp:coreProperties>
</file>